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Guide" state="visible" r:id="rId4"/>
    <sheet sheetId="2" name="Inputs" state="visible" r:id="rId5"/>
    <sheet sheetId="3" name="Prices" state="visible" r:id="rId6"/>
    <sheet sheetId="4" name="Result" state="visible" r:id="rId7"/>
  </sheets>
  <calcPr calcId="171027" fullCalcOnLoad="1"/>
</workbook>
</file>

<file path=xl/sharedStrings.xml><?xml version="1.0" encoding="utf-8"?>
<sst xmlns="http://schemas.openxmlformats.org/spreadsheetml/2006/main" count="94" uniqueCount="78">
  <si>
    <t>Key management business case</t>
  </si>
  <si>
    <t>This file works out what key management costs in working time today and when a digital solution pays for itself, using Log+Key as the example.</t>
  </si>
  <si>
    <t/>
  </si>
  <si>
    <t>Three steps</t>
  </si>
  <si>
    <t>1. On the “Inputs” sheet, enter the number of objects and of checkouts and returns per day.</t>
  </si>
  <si>
    <t>2. Check the assumptions (250 days, 10 seconds, €32 per hour) and replace them with your own figures.</t>
  </si>
  <si>
    <t>3. The “Result” sheet shows value, costs, balance, payback and a cautious calculation.</t>
  </si>
  <si>
    <t>What is not included</t>
  </si>
  <si>
    <t>Lost keys, evidence for audits and less stress day to day have no euro value in this calculation. Losses are shown but not counted as a saving.</t>
  </si>
  <si>
    <t>All amounts net, plus VAT.</t>
  </si>
  <si>
    <t>Calculator with a PDF business case: log-key.de/en/templates/key-management-business-case</t>
  </si>
  <si>
    <t>Sample calculation without warranty. It is not a quote.</t>
  </si>
  <si>
    <t>A template by Log+Key (Westrath GmbH, Aachen, Germany).</t>
  </si>
  <si>
    <t>Enter your figures in column B. Objects and transactions per day are required; defaults are assumptions.</t>
  </si>
  <si>
    <t>Input</t>
  </si>
  <si>
    <t>Value</t>
  </si>
  <si>
    <t>Note</t>
  </si>
  <si>
    <t>Organisation</t>
  </si>
  <si>
    <t>Only shown in the PDF.</t>
  </si>
  <si>
    <t>Prepared by / for</t>
  </si>
  <si>
    <t>Optional.</t>
  </si>
  <si>
    <t>Number of keys and objects</t>
  </si>
  <si>
    <t>Decides the plan.</t>
  </si>
  <si>
    <t>Checkouts and returns per day</t>
  </si>
  <si>
    <t>Every checkout and every return counts separately.</t>
  </si>
  <si>
    <t>Days with key traffic per year</t>
  </si>
  <si>
    <t>Running round the clock? Then 365.</t>
  </si>
  <si>
    <t>Time saved per transaction (seconds)</t>
  </si>
  <si>
    <t>Assumption from the Caritas Krefeld case study; not measured.</t>
  </si>
  <si>
    <t>Searching and asking around per week (minutes)</t>
  </si>
  <si>
    <t>Time spent looking for a key or asking who has it. · e.g. 60</t>
  </si>
  <si>
    <t>Staff cost per hour (€)</t>
  </si>
  <si>
    <t>Employer cost. Assumption from the Caritas Krefeld case study.</t>
  </si>
  <si>
    <t>Lost keys per year</t>
  </si>
  <si>
    <t>Shown, but not counted as a saving.</t>
  </si>
  <si>
    <t>Cost per lost key (€)</t>
  </si>
  <si>
    <t>Terminals</t>
  </si>
  <si>
    <t>Optional, rental as per the price list.</t>
  </si>
  <si>
    <t>NFC tags</t>
  </si>
  <si>
    <t>Empty = one tag per object. The first three are free. · one per object</t>
  </si>
  <si>
    <t>Printed tags</t>
  </si>
  <si>
    <t>No</t>
  </si>
  <si>
    <t>Annual contract</t>
  </si>
  <si>
    <t>Prices</t>
  </si>
  <si>
    <t>Log+Key public prices, net plus VAT. Written from the price list when the file was made. As of: 2026-10-09</t>
  </si>
  <si>
    <t>Objects from</t>
  </si>
  <si>
    <t>Objects up to</t>
  </si>
  <si>
    <t>Price per month (€)</t>
  </si>
  <si>
    <t>Terminal rental per month (€)</t>
  </si>
  <si>
    <t>NFC tag, one-off (€)</t>
  </si>
  <si>
    <t>Printed NFC tag, one-off (€)</t>
  </si>
  <si>
    <t>Free NFC tags per account</t>
  </si>
  <si>
    <t>Tag shipping (waived with a terminal, €)</t>
  </si>
  <si>
    <t>Annual contract discount</t>
  </si>
  <si>
    <t>Individual quote above (objects)</t>
  </si>
  <si>
    <t>As of: 2026-10-09 · All amounts net, plus VAT.</t>
  </si>
  <si>
    <t>Result</t>
  </si>
  <si>
    <t>Calculated from the “Inputs” and “Prices” sheets. Column C shows rounded values.</t>
  </si>
  <si>
    <t>rounded</t>
  </si>
  <si>
    <t>Plan (objects up to)</t>
  </si>
  <si>
    <t>Plan price per month (€)</t>
  </si>
  <si>
    <t>Transactions per year</t>
  </si>
  <si>
    <t>Hours on transactions per year</t>
  </si>
  <si>
    <t>Hours searching per year</t>
  </si>
  <si>
    <t>Hours saved per year</t>
  </si>
  <si>
    <t>Value of working time per year (€)</t>
  </si>
  <si>
    <t>Recurring costs per year (€)</t>
  </si>
  <si>
    <t>One-off costs (€)</t>
  </si>
  <si>
    <t>Balance year 1 (€)</t>
  </si>
  <si>
    <t>Balance from year 2 (€)</t>
  </si>
  <si>
    <t>Payback (months)</t>
  </si>
  <si>
    <t>Costs in person-days per year</t>
  </si>
  <si>
    <t>Person-days saved per year</t>
  </si>
  <si>
    <t>Cautious calculation (half the time saved and half the search time)</t>
  </si>
  <si>
    <t>Other effects</t>
  </si>
  <si>
    <t>Pages of key log per year (20 entries per page)</t>
  </si>
  <si>
    <t>Cost of lost keys today (€, not included)</t>
  </si>
  <si>
    <t>All amounts net, plus VAT. Sample calculation without warranty. It is not a quote.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</si>
</sst>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€&quot;#,##0.00"/>
    <numFmt numFmtId="165" formatCode="&quot;€&quot;#,##0"/>
    <numFmt numFmtId="166" formatCode="#,##0.0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u/>
      <color rgb="FF5746AD"/>
    </font>
    <font>
      <b/>
    </font>
    <font>
      <color rgb="FF6B6B6B"/>
      <sz val="10"/>
    </font>
    <font>
      <b/>
      <sz val="14"/>
    </font>
    <font>
      <i/>
      <color rgb="FF6B6B6B"/>
      <sz val="10"/>
    </font>
    <font>
      <b/>
      <sz val="10"/>
    </font>
    <font>
      <color rgb="FF6B6B6B"/>
      <sz val="9"/>
    </font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6F6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BDBDB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8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9" fillId="0" borderId="0" xfId="0" applyFont="1" applyAlignment="1">
      <alignment vertical="center" wrapText="1"/>
    </xf>
    <xf numFmtId="3" fontId="0" fillId="0" borderId="1" xfId="0" applyNumberFormat="1" applyBorder="1" applyAlignment="1" applyProtection="1">
      <alignment horizontal="right"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0" fillId="0" borderId="0" xfId="0" applyNumberFormat="1"/>
    <xf numFmtId="165" fontId="0" fillId="0" borderId="0" xfId="0" applyNumberFormat="1"/>
    <xf numFmtId="1" fontId="0" fillId="0" borderId="0" xfId="0" applyNumberFormat="1"/>
    <xf numFmtId="9" fontId="0" fillId="0" borderId="0" xfId="0" applyNumberFormat="1"/>
    <xf numFmtId="0" fontId="5" fillId="0" borderId="0" xfId="0" applyFont="1"/>
    <xf numFmtId="0" fontId="0" fillId="3" borderId="0" xfId="0" applyFill="1" applyAlignment="1">
      <alignment horizontal="left" vertical="center" wrapText="1"/>
    </xf>
    <xf numFmtId="3" fontId="0" fillId="3" borderId="0" xfId="0" applyNumberFormat="1" applyFill="1" applyAlignment="1">
      <alignment horizontal="right" vertical="center" wrapText="1"/>
    </xf>
    <xf numFmtId="165" fontId="0" fillId="3" borderId="0" xfId="0" applyNumberFormat="1" applyFill="1" applyAlignment="1">
      <alignment horizontal="right" vertical="center"/>
    </xf>
    <xf numFmtId="3" fontId="0" fillId="3" borderId="0" xfId="0" applyNumberFormat="1" applyFill="1" applyAlignment="1">
      <alignment horizontal="right" vertical="center"/>
    </xf>
    <xf numFmtId="166" fontId="0" fillId="3" borderId="0" xfId="0" applyNumberFormat="1" applyFill="1" applyAlignment="1">
      <alignment horizontal="right" vertical="center"/>
    </xf>
    <xf numFmtId="164" fontId="0" fillId="3" borderId="0" xfId="0" applyNumberFormat="1" applyFill="1" applyAlignment="1">
      <alignment horizontal="right" vertical="center"/>
    </xf>
    <xf numFmtId="1" fontId="0" fillId="3" borderId="0" xfId="0" applyNumberFormat="1" applyFill="1" applyAlignment="1">
      <alignment horizontal="righ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g-key.de/en/templates/key-management-business-ca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7AF4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2</v>
      </c>
    </row>
    <row r="12" spans="1:1" x14ac:dyDescent="0.25">
      <c r="A12" s="2" t="s">
        <v>9</v>
      </c>
    </row>
    <row r="13" spans="1:1" x14ac:dyDescent="0.25">
      <c r="A13" s="4" t="s">
        <v>10</v>
      </c>
    </row>
    <row r="14" spans="1:1" x14ac:dyDescent="0.25">
      <c r="A14" s="2" t="s">
        <v>2</v>
      </c>
    </row>
    <row r="15" spans="1:1" x14ac:dyDescent="0.25">
      <c r="A15" s="5" t="s">
        <v>11</v>
      </c>
    </row>
    <row r="16" spans="1:1" x14ac:dyDescent="0.25">
      <c r="A16" s="6" t="s">
        <v>12</v>
      </c>
    </row>
  </sheetData>
  <sheetProtection sheet="1" formatColumns="0" formatRows="0" sort="0" autoFilter="0"/>
  <hyperlinks>
    <hyperlink ref="A13" r:id="rId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pane ySplit="3" topLeftCell="A4" activePane="bottomLeft" state="frozen"/>
      <selection pane="bottomLeft" activeCell="B6" sqref="B6"/>
    </sheetView>
  </sheetViews>
  <sheetFormatPr defaultRowHeight="15" outlineLevelRow="0" outlineLevelCol="0" x14ac:dyDescent="55"/>
  <cols>
    <col min="1" max="1" width="44" customWidth="1"/>
    <col min="2" max="2" width="22" customWidth="1"/>
    <col min="3" max="3" width="70" customWidth="1"/>
  </cols>
  <sheetData>
    <row r="1" spans="1:3" x14ac:dyDescent="0.25">
      <c r="A1" s="7" t="s">
        <v>0</v>
      </c>
      <c r="B1" s="7"/>
      <c r="C1" s="7"/>
    </row>
    <row r="2" ht="30" customHeight="1" spans="1:3" x14ac:dyDescent="0.25">
      <c r="A2" s="8" t="s">
        <v>13</v>
      </c>
      <c r="B2" s="8"/>
      <c r="C2" s="8"/>
    </row>
    <row r="3" spans="1:3" x14ac:dyDescent="0.25">
      <c r="A3" s="9" t="s">
        <v>14</v>
      </c>
      <c r="B3" s="9" t="s">
        <v>15</v>
      </c>
      <c r="C3" s="9" t="s">
        <v>16</v>
      </c>
    </row>
    <row r="4" ht="30" customHeight="1" spans="1:3" x14ac:dyDescent="0.25">
      <c r="A4" s="10" t="s">
        <v>17</v>
      </c>
      <c r="B4" s="11"/>
      <c r="C4" s="12" t="s">
        <v>18</v>
      </c>
    </row>
    <row r="5" ht="30" customHeight="1" spans="1:3" x14ac:dyDescent="0.25">
      <c r="A5" s="10" t="s">
        <v>19</v>
      </c>
      <c r="B5" s="11"/>
      <c r="C5" s="12" t="s">
        <v>20</v>
      </c>
    </row>
    <row r="6" ht="30" customHeight="1" spans="1:3" x14ac:dyDescent="0.25">
      <c r="A6" s="10" t="s">
        <v>21</v>
      </c>
      <c r="B6" s="13"/>
      <c r="C6" s="12" t="s">
        <v>22</v>
      </c>
    </row>
    <row r="7" ht="30" customHeight="1" spans="1:3" x14ac:dyDescent="0.25">
      <c r="A7" s="10" t="s">
        <v>23</v>
      </c>
      <c r="B7" s="13"/>
      <c r="C7" s="12" t="s">
        <v>24</v>
      </c>
    </row>
    <row r="8" ht="30" customHeight="1" spans="1:3" x14ac:dyDescent="0.25">
      <c r="A8" s="10" t="s">
        <v>25</v>
      </c>
      <c r="B8" s="13">
        <v>250</v>
      </c>
      <c r="C8" s="12" t="s">
        <v>26</v>
      </c>
    </row>
    <row r="9" ht="30" customHeight="1" spans="1:3" x14ac:dyDescent="0.25">
      <c r="A9" s="10" t="s">
        <v>27</v>
      </c>
      <c r="B9" s="13">
        <v>10</v>
      </c>
      <c r="C9" s="12" t="s">
        <v>28</v>
      </c>
    </row>
    <row r="10" ht="30" customHeight="1" spans="1:3" x14ac:dyDescent="0.25">
      <c r="A10" s="10" t="s">
        <v>29</v>
      </c>
      <c r="B10" s="13"/>
      <c r="C10" s="12" t="s">
        <v>30</v>
      </c>
    </row>
    <row r="11" ht="30" customHeight="1" spans="1:3" x14ac:dyDescent="0.25">
      <c r="A11" s="10" t="s">
        <v>31</v>
      </c>
      <c r="B11" s="14">
        <v>32</v>
      </c>
      <c r="C11" s="12" t="s">
        <v>32</v>
      </c>
    </row>
    <row r="12" ht="30" customHeight="1" spans="1:3" x14ac:dyDescent="0.25">
      <c r="A12" s="10" t="s">
        <v>33</v>
      </c>
      <c r="B12" s="13"/>
      <c r="C12" s="12" t="s">
        <v>34</v>
      </c>
    </row>
    <row r="13" ht="30" customHeight="1" spans="1:3" x14ac:dyDescent="0.25">
      <c r="A13" s="10" t="s">
        <v>35</v>
      </c>
      <c r="B13" s="14"/>
      <c r="C13" s="12" t="s">
        <v>2</v>
      </c>
    </row>
    <row r="14" ht="30" customHeight="1" spans="1:3" x14ac:dyDescent="0.25">
      <c r="A14" s="10" t="s">
        <v>36</v>
      </c>
      <c r="B14" s="13">
        <v>0</v>
      </c>
      <c r="C14" s="12" t="s">
        <v>37</v>
      </c>
    </row>
    <row r="15" ht="30" customHeight="1" spans="1:3" x14ac:dyDescent="0.25">
      <c r="A15" s="10" t="s">
        <v>38</v>
      </c>
      <c r="B15" s="13"/>
      <c r="C15" s="12" t="s">
        <v>39</v>
      </c>
    </row>
    <row r="16" ht="30" customHeight="1" spans="1:3" x14ac:dyDescent="0.25">
      <c r="A16" s="10" t="s">
        <v>40</v>
      </c>
      <c r="B16" s="15" t="s">
        <v>41</v>
      </c>
      <c r="C16" s="12" t="s">
        <v>2</v>
      </c>
    </row>
    <row r="17" ht="30" customHeight="1" spans="1:3" x14ac:dyDescent="0.25">
      <c r="A17" s="10" t="s">
        <v>42</v>
      </c>
      <c r="B17" s="15" t="s">
        <v>41</v>
      </c>
      <c r="C17" s="12" t="s">
        <v>2</v>
      </c>
    </row>
  </sheetData>
  <sheetProtection sheet="1" formatColumns="0" formatRows="0" sort="0" autoFilter="0"/>
  <mergeCells count="2">
    <mergeCell ref="A1:C1"/>
    <mergeCell ref="A2:C2"/>
  </mergeCells>
  <dataValidations count="12">
    <dataValidation type="decimal" allowBlank="1" showErrorMessage="1" errorTitle="Searching and asking around per week (minutes)" error="Please enter a number from 0 to 10000." sqref="B10">
      <formula1>0</formula1>
      <formula2>10000</formula2>
    </dataValidation>
    <dataValidation type="decimal" allowBlank="1" showErrorMessage="1" errorTitle="Staff cost per hour (€)" error="Please enter a number from 0 to 500." sqref="B11">
      <formula1>0</formula1>
      <formula2>500</formula2>
    </dataValidation>
    <dataValidation type="decimal" allowBlank="1" showErrorMessage="1" errorTitle="Lost keys per year" error="Please enter a number from 0 to 10000." sqref="B12">
      <formula1>0</formula1>
      <formula2>10000</formula2>
    </dataValidation>
    <dataValidation type="decimal" allowBlank="1" showErrorMessage="1" errorTitle="Cost per lost key (€)" error="Please enter a number from 0 to 100000." sqref="B13">
      <formula1>0</formula1>
      <formula2>100000</formula2>
    </dataValidation>
    <dataValidation type="decimal" allowBlank="1" showErrorMessage="1" errorTitle="Terminals" error="Please enter a number from 0 to 50." sqref="B14">
      <formula1>0</formula1>
      <formula2>50</formula2>
    </dataValidation>
    <dataValidation type="decimal" allowBlank="1" showErrorMessage="1" errorTitle="NFC tags" error="Please enter a number from 0 to 1000000." sqref="B15">
      <formula1>0</formula1>
      <formula2>1000000</formula2>
    </dataValidation>
    <dataValidation type="list" showErrorMessage="1" errorTitle="Printed tags" error="Yes / No" sqref="B16">
      <formula1>"Yes,No"</formula1>
    </dataValidation>
    <dataValidation type="list" showErrorMessage="1" errorTitle="Annual contract" error="Yes / No" sqref="B17">
      <formula1>"Yes,No"</formula1>
    </dataValidation>
    <dataValidation type="decimal" allowBlank="1" showErrorMessage="1" errorTitle="Number of keys and objects" error="Please enter a number from 1 to 1000000." sqref="B6">
      <formula1>1</formula1>
      <formula2>1000000</formula2>
    </dataValidation>
    <dataValidation type="decimal" allowBlank="1" showErrorMessage="1" errorTitle="Checkouts and returns per day" error="Please enter a number from 0 to 100000." sqref="B7">
      <formula1>0</formula1>
      <formula2>100000</formula2>
    </dataValidation>
    <dataValidation type="decimal" allowBlank="1" showErrorMessage="1" errorTitle="Days with key traffic per year" error="Please enter a number from 1 to 366." sqref="B8">
      <formula1>1</formula1>
      <formula2>366</formula2>
    </dataValidation>
    <dataValidation type="decimal" allowBlank="1" showErrorMessage="1" errorTitle="Time saved per transaction (seconds)" error="Please enter a number from 0 to 600." sqref="B9">
      <formula1>0</formula1>
      <formula2>600</formula2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&amp;L&amp;8Inputs&amp;R&amp;8Key management business case</oddHeader>
    <oddFooter>&amp;L&amp;8Sample calculation without warranty. It is not a quote.&amp;R&amp;8Page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FormatPr defaultRowHeight="15" outlineLevelRow="0" outlineLevelCol="0" x14ac:dyDescent="55"/>
  <cols>
    <col min="1" max="1" width="44" customWidth="1"/>
    <col min="2" max="2" width="18" customWidth="1"/>
    <col min="3" max="3" width="22" customWidth="1"/>
  </cols>
  <sheetData>
    <row r="1" spans="1:3" x14ac:dyDescent="0.25">
      <c r="A1" s="7" t="s">
        <v>43</v>
      </c>
      <c r="B1" s="7"/>
      <c r="C1" s="7"/>
    </row>
    <row r="2" ht="30" customHeight="1" spans="1:3" x14ac:dyDescent="0.25">
      <c r="A2" s="8" t="s">
        <v>44</v>
      </c>
      <c r="B2" s="8"/>
      <c r="C2" s="8"/>
    </row>
    <row r="4" spans="1:3" x14ac:dyDescent="0.25">
      <c r="A4" s="9" t="s">
        <v>45</v>
      </c>
      <c r="B4" s="9" t="s">
        <v>46</v>
      </c>
      <c r="C4" s="9" t="s">
        <v>47</v>
      </c>
    </row>
    <row r="5" spans="1:3" x14ac:dyDescent="0.25">
      <c r="A5" s="16">
        <v>1</v>
      </c>
      <c r="B5" s="16">
        <v>10</v>
      </c>
      <c r="C5" s="17">
        <v>0</v>
      </c>
    </row>
    <row r="6" spans="1:3" x14ac:dyDescent="0.25">
      <c r="A6" s="16">
        <v>11</v>
      </c>
      <c r="B6" s="16">
        <v>100</v>
      </c>
      <c r="C6" s="17">
        <v>39</v>
      </c>
    </row>
    <row r="7" spans="1:3" x14ac:dyDescent="0.25">
      <c r="A7" s="16">
        <v>101</v>
      </c>
      <c r="B7" s="16">
        <v>250</v>
      </c>
      <c r="C7" s="17">
        <v>69</v>
      </c>
    </row>
    <row r="8" spans="1:3" x14ac:dyDescent="0.25">
      <c r="A8" s="16">
        <v>251</v>
      </c>
      <c r="B8" s="16">
        <v>500</v>
      </c>
      <c r="C8" s="17">
        <v>99</v>
      </c>
    </row>
    <row r="9" spans="1:3" x14ac:dyDescent="0.25">
      <c r="A9" s="16">
        <v>501</v>
      </c>
      <c r="B9" s="16">
        <v>1000</v>
      </c>
      <c r="C9" s="17">
        <v>149</v>
      </c>
    </row>
    <row r="10" spans="1:3" x14ac:dyDescent="0.25">
      <c r="A10" s="16">
        <v>1001</v>
      </c>
      <c r="B10" s="16">
        <v>2000</v>
      </c>
      <c r="C10" s="17">
        <v>298</v>
      </c>
    </row>
    <row r="11" spans="1:3" x14ac:dyDescent="0.25">
      <c r="A11" s="16">
        <v>2001</v>
      </c>
      <c r="B11" s="16">
        <v>3000</v>
      </c>
      <c r="C11" s="17">
        <v>447</v>
      </c>
    </row>
    <row r="12" spans="1:3" x14ac:dyDescent="0.25">
      <c r="A12" s="16">
        <v>3001</v>
      </c>
      <c r="B12" s="16">
        <v>4000</v>
      </c>
      <c r="C12" s="17">
        <v>596</v>
      </c>
    </row>
    <row r="13" spans="1:3" x14ac:dyDescent="0.25">
      <c r="A13" s="16">
        <v>4001</v>
      </c>
      <c r="B13" s="16">
        <v>5000</v>
      </c>
      <c r="C13" s="17">
        <v>745</v>
      </c>
    </row>
    <row r="15" spans="1:2" x14ac:dyDescent="0.25">
      <c r="A15" t="s">
        <v>48</v>
      </c>
      <c r="B15" s="17">
        <v>49</v>
      </c>
    </row>
    <row r="16" spans="1:2" x14ac:dyDescent="0.25">
      <c r="A16" t="s">
        <v>49</v>
      </c>
      <c r="B16" s="17">
        <v>2</v>
      </c>
    </row>
    <row r="17" spans="1:2" x14ac:dyDescent="0.25">
      <c r="A17" t="s">
        <v>50</v>
      </c>
      <c r="B17" s="17">
        <v>3</v>
      </c>
    </row>
    <row r="18" spans="1:2" x14ac:dyDescent="0.25">
      <c r="A18" t="s">
        <v>51</v>
      </c>
      <c r="B18" s="18">
        <v>3</v>
      </c>
    </row>
    <row r="19" spans="1:2" x14ac:dyDescent="0.25">
      <c r="A19" t="s">
        <v>52</v>
      </c>
      <c r="B19" s="17">
        <v>5</v>
      </c>
    </row>
    <row r="20" spans="1:2" x14ac:dyDescent="0.25">
      <c r="A20" t="s">
        <v>53</v>
      </c>
      <c r="B20" s="19">
        <v>0.05</v>
      </c>
    </row>
    <row r="21" spans="1:2" x14ac:dyDescent="0.25">
      <c r="A21" t="s">
        <v>54</v>
      </c>
      <c r="B21" s="16">
        <v>5000</v>
      </c>
    </row>
    <row r="23" spans="1:1" x14ac:dyDescent="0.25">
      <c r="A23" s="20" t="s">
        <v>55</v>
      </c>
    </row>
  </sheetData>
  <sheetProtection sheet="1" formatColumns="0" formatRows="0" sort="0" autoFilter="0"/>
  <mergeCells count="2">
    <mergeCell ref="A1:C1"/>
    <mergeCell ref="A2:C2"/>
  </mergeCells>
  <printOptions horizontalCentered="1"/>
  <pageMargins left="0.5" right="0.5" top="0.6" bottom="0.6" header="0.3" footer="0.3"/>
  <pageSetup paperSize="9" orientation="portrait" fitToWidth="1" fitToHeight="0"/>
  <headerFooter>
    <oddHeader>&amp;L&amp;8Prices&amp;R&amp;8Key management business case</oddHeader>
    <oddFooter>&amp;L&amp;8Sample calculation without warranty. It is not a quote.&amp;R&amp;8Page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FormatPr defaultRowHeight="15" outlineLevelRow="0" outlineLevelCol="0" x14ac:dyDescent="55"/>
  <cols>
    <col min="1" max="1" width="52" customWidth="1"/>
    <col min="2" max="2" width="22" customWidth="1"/>
    <col min="3" max="3" width="16" customWidth="1"/>
  </cols>
  <sheetData>
    <row r="1" spans="1:3" x14ac:dyDescent="0.25">
      <c r="A1" s="7" t="s">
        <v>56</v>
      </c>
      <c r="B1" s="7"/>
      <c r="C1" s="7"/>
    </row>
    <row r="2" ht="30" customHeight="1" spans="1:3" x14ac:dyDescent="0.25">
      <c r="A2" s="8" t="s">
        <v>57</v>
      </c>
      <c r="B2" s="8"/>
      <c r="C2" s="8"/>
    </row>
    <row r="4" ht="34" customHeight="1" spans="1:3" x14ac:dyDescent="0.25">
      <c r="A4" s="10" t="s">
        <v>16</v>
      </c>
      <c r="B4" s="21" t="str">
        <f>IF(OR('Inputs'!$B$6="",'Inputs'!$B$6&lt;1,'Inputs'!$B$7=""),"Please enter the number of objects and of transactions per day.","")</f>
        <v>Please enter the number of objects and of transactions per day.</v>
      </c>
      <c r="C4" s="21"/>
    </row>
    <row r="5" spans="1:3" x14ac:dyDescent="0.25">
      <c r="A5" s="9" t="s">
        <v>2</v>
      </c>
      <c r="B5" s="9" t="s">
        <v>15</v>
      </c>
      <c r="C5" s="9" t="s">
        <v>58</v>
      </c>
    </row>
    <row r="6" ht="20" customHeight="1" spans="1:2" x14ac:dyDescent="0.25">
      <c r="A6" s="10" t="s">
        <v>59</v>
      </c>
      <c r="B6" s="22" t="str">
        <f>IF($B$4="",IF('Inputs'!$B$6&gt;'Prices'!$B$21,"For this inventory we prepare an individual quote.",INDEX('Prices'!$B$5:$B$13,MATCH('Inputs'!$B$6,'Prices'!$A$5:$A$13,1))),"")</f>
        <v/>
      </c>
    </row>
    <row r="7" ht="20" customHeight="1" spans="1:2" x14ac:dyDescent="0.25">
      <c r="A7" s="10" t="s">
        <v>60</v>
      </c>
      <c r="B7" s="23" t="str">
        <f>IF(AND($B$4="",'Inputs'!$B$6&lt;='Prices'!$B$21),INDEX('Prices'!$C$5:$C$13,MATCH('Inputs'!$B$6,'Prices'!$A$5:$A$13,1)),"")</f>
        <v/>
      </c>
    </row>
    <row r="8" ht="20" customHeight="1" spans="1:3" x14ac:dyDescent="0.25">
      <c r="A8" s="10" t="s">
        <v>61</v>
      </c>
      <c r="B8" s="24" t="str">
        <f>IF($B$4="",'Inputs'!$B$7*'Inputs'!$B$8,"")</f>
        <v/>
      </c>
      <c r="C8" s="24" t="str">
        <f>IF(B8="","",ROUND(B8,0))</f>
        <v/>
      </c>
    </row>
    <row r="9" ht="20" customHeight="1" spans="1:3" x14ac:dyDescent="0.25">
      <c r="A9" s="10" t="s">
        <v>62</v>
      </c>
      <c r="B9" s="25" t="str">
        <f>IF($B$4="",$B$8*'Inputs'!$B$9/3600,"")</f>
        <v/>
      </c>
      <c r="C9" s="24" t="str">
        <f>IF(B9="","",ROUND(B9,0))</f>
        <v/>
      </c>
    </row>
    <row r="10" ht="20" customHeight="1" spans="1:3" x14ac:dyDescent="0.25">
      <c r="A10" s="10" t="s">
        <v>63</v>
      </c>
      <c r="B10" s="25" t="str">
        <f>IF($B$4="",'Inputs'!$B$10*52/60,"")</f>
        <v/>
      </c>
      <c r="C10" s="24" t="str">
        <f>IF(B10="","",ROUND(B10,0))</f>
        <v/>
      </c>
    </row>
    <row r="11" ht="20" customHeight="1" spans="1:3" x14ac:dyDescent="0.25">
      <c r="A11" s="10" t="s">
        <v>64</v>
      </c>
      <c r="B11" s="25" t="str">
        <f>IF($B$4="",$B$9+$B$10,"")</f>
        <v/>
      </c>
      <c r="C11" s="24" t="str">
        <f>IF(B11="","",ROUND(B11,0))</f>
        <v/>
      </c>
    </row>
    <row r="12" ht="20" customHeight="1" spans="1:3" x14ac:dyDescent="0.25">
      <c r="A12" s="10" t="s">
        <v>65</v>
      </c>
      <c r="B12" s="26" t="str">
        <f>IF($B$4="",$B$11*'Inputs'!$B$11,"")</f>
        <v/>
      </c>
      <c r="C12" s="23" t="str">
        <f>IF(B12="","",ROUND(B12,-1))</f>
        <v/>
      </c>
    </row>
    <row r="13" ht="20" customHeight="1" spans="1:2" x14ac:dyDescent="0.25">
      <c r="A13" s="10" t="s">
        <v>38</v>
      </c>
      <c r="B13" s="24" t="str">
        <f>IF($B$4="",IF('Inputs'!$B$15="",'Inputs'!$B$6,'Inputs'!$B$15),"")</f>
        <v/>
      </c>
    </row>
    <row r="14" ht="20" customHeight="1" spans="1:3" x14ac:dyDescent="0.25">
      <c r="A14" s="10" t="s">
        <v>66</v>
      </c>
      <c r="B14" s="26" t="str">
        <f>IF(OR($B$7=""),"",12*($B$7+'Inputs'!$B$14*'Prices'!$B$15)*IF('Inputs'!$B$17="Yes",1-'Prices'!$B$20,1))</f>
        <v/>
      </c>
      <c r="C14" s="23" t="str">
        <f>IF(B14="","",ROUND(B14,-1))</f>
        <v/>
      </c>
    </row>
    <row r="15" ht="20" customHeight="1" spans="1:3" x14ac:dyDescent="0.25">
      <c r="A15" s="10" t="s">
        <v>67</v>
      </c>
      <c r="B15" s="26" t="str">
        <f>IF($B$7="","",IF($B$13&lt;='Prices'!$B$18,0,($B$13-'Prices'!$B$18)*IF('Inputs'!$B$16="Yes",'Prices'!$B$17,'Prices'!$B$16)+IF('Inputs'!$B$14&gt;0,0,'Prices'!$B$19)))</f>
        <v/>
      </c>
      <c r="C15" s="23" t="str">
        <f>IF(B15="","",ROUND(B15,-1))</f>
        <v/>
      </c>
    </row>
    <row r="16" ht="20" customHeight="1" spans="1:3" x14ac:dyDescent="0.25">
      <c r="A16" s="10" t="s">
        <v>68</v>
      </c>
      <c r="B16" s="26" t="str">
        <f>IF($B$14="","",$B$12-$B$14-$B$15)</f>
        <v/>
      </c>
      <c r="C16" s="23" t="str">
        <f>IF(B16="","",ROUND(B16,-1))</f>
        <v/>
      </c>
    </row>
    <row r="17" ht="20" customHeight="1" spans="1:3" x14ac:dyDescent="0.25">
      <c r="A17" s="10" t="s">
        <v>69</v>
      </c>
      <c r="B17" s="26" t="str">
        <f>IF($B$14="","",$B$12-$B$14)</f>
        <v/>
      </c>
      <c r="C17" s="23" t="str">
        <f>IF(B17="","",ROUND(B17,-1))</f>
        <v/>
      </c>
    </row>
    <row r="18" ht="20" customHeight="1" spans="1:2" x14ac:dyDescent="0.25">
      <c r="A18" s="10" t="s">
        <v>70</v>
      </c>
      <c r="B18" s="27" t="str">
        <f>IF($B$14="",IF($B$4="","For this inventory we prepare an individual quote.",""),IF($B$12/12-$B$14/12&lt;=0,"With these figures, Log+Key doesn’t pay for itself through working time alone.",IF($B$15=0,"from the first month",ROUNDUP($B$15/($B$12/12-$B$14/12),0))))</f>
        <v/>
      </c>
    </row>
    <row r="19" ht="20" customHeight="1" spans="1:3" x14ac:dyDescent="0.25">
      <c r="A19" s="10" t="s">
        <v>71</v>
      </c>
      <c r="B19" s="25" t="str">
        <f>IF(OR($B$14="",'Inputs'!$B$11=0,'Inputs'!$B$11=""),"",$B$14/(8*'Inputs'!$B$11))</f>
        <v/>
      </c>
      <c r="C19" s="24" t="str">
        <f>IF(B19="","",ROUND(B19,0))</f>
        <v/>
      </c>
    </row>
    <row r="20" ht="20" customHeight="1" spans="1:3" x14ac:dyDescent="0.25">
      <c r="A20" s="10" t="s">
        <v>72</v>
      </c>
      <c r="B20" s="25" t="str">
        <f>IF($B$4="",$B$11/8,"")</f>
        <v/>
      </c>
      <c r="C20" s="24" t="str">
        <f>IF(B20="","",ROUND(B20,0))</f>
        <v/>
      </c>
    </row>
    <row r="22" spans="1:1" x14ac:dyDescent="0.25">
      <c r="A22" s="28" t="s">
        <v>73</v>
      </c>
    </row>
    <row r="23" ht="20" customHeight="1" spans="1:3" x14ac:dyDescent="0.25">
      <c r="A23" s="10" t="s">
        <v>65</v>
      </c>
      <c r="B23" s="26" t="str">
        <f>IF($B$4="",$B$12/2,"")</f>
        <v/>
      </c>
      <c r="C23" s="23" t="str">
        <f>IF(B23="","",ROUND(B23,-1))</f>
        <v/>
      </c>
    </row>
    <row r="24" ht="20" customHeight="1" spans="1:3" x14ac:dyDescent="0.25">
      <c r="A24" s="10" t="s">
        <v>68</v>
      </c>
      <c r="B24" s="26" t="str">
        <f>IF($B$14="","",$B$23-$B$14-$B$15)</f>
        <v/>
      </c>
      <c r="C24" s="23" t="str">
        <f>IF(B24="","",ROUND(B24,-1))</f>
        <v/>
      </c>
    </row>
    <row r="25" ht="20" customHeight="1" spans="1:3" x14ac:dyDescent="0.25">
      <c r="A25" s="10" t="s">
        <v>69</v>
      </c>
      <c r="B25" s="26" t="str">
        <f>IF($B$14="","",$B$23-$B$14)</f>
        <v/>
      </c>
      <c r="C25" s="23" t="str">
        <f>IF(B25="","",ROUND(B25,-1))</f>
        <v/>
      </c>
    </row>
    <row r="26" ht="20" customHeight="1" spans="1:2" x14ac:dyDescent="0.25">
      <c r="A26" s="10" t="s">
        <v>70</v>
      </c>
      <c r="B26" s="27" t="str">
        <f>IF($B$14="",IF($B$4="","For this inventory we prepare an individual quote.",""),IF($B$23/12-$B$14/12&lt;=0,"With these figures, Log+Key doesn’t pay for itself through working time alone.",IF($B$15=0,"from the first month",ROUNDUP($B$15/($B$23/12-$B$14/12),0))))</f>
        <v/>
      </c>
    </row>
    <row r="28" spans="1:1" x14ac:dyDescent="0.25">
      <c r="A28" s="28" t="s">
        <v>74</v>
      </c>
    </row>
    <row r="29" ht="20" customHeight="1" spans="1:3" x14ac:dyDescent="0.25">
      <c r="A29" s="10" t="s">
        <v>75</v>
      </c>
      <c r="B29" s="24" t="str">
        <f>IF($B$4="",$B$8/20,"")</f>
        <v/>
      </c>
      <c r="C29" s="24" t="str">
        <f>IF(B29="","",ROUND(B29,0))</f>
        <v/>
      </c>
    </row>
    <row r="30" ht="20" customHeight="1" spans="1:3" x14ac:dyDescent="0.25">
      <c r="A30" s="10" t="s">
        <v>76</v>
      </c>
      <c r="B30" s="26" t="str">
        <f>IF('Inputs'!$B$12*'Inputs'!$B$13&gt;0,'Inputs'!$B$12*'Inputs'!$B$13,"")</f>
        <v/>
      </c>
      <c r="C30" s="23" t="str">
        <f>IF(B30="","",ROUND(B30,-1))</f>
        <v/>
      </c>
    </row>
    <row r="32" spans="1:1" x14ac:dyDescent="0.25">
      <c r="A32" s="20" t="s">
        <v>77</v>
      </c>
    </row>
  </sheetData>
  <sheetProtection sheet="1" formatColumns="0" formatRows="0" sort="0" autoFilter="0"/>
  <mergeCells count="3">
    <mergeCell ref="A1:C1"/>
    <mergeCell ref="A2:C2"/>
    <mergeCell ref="B4:C4"/>
  </mergeCells>
  <printOptions horizontalCentered="1"/>
  <pageMargins left="0.5" right="0.5" top="0.6" bottom="0.6" header="0.3" footer="0.3"/>
  <pageSetup paperSize="9" orientation="portrait" fitToWidth="1" fitToHeight="0"/>
  <headerFooter>
    <oddHeader>&amp;L&amp;8Result&amp;R&amp;8Key management business case</oddHeader>
    <oddFooter>&amp;L&amp;8Sample calculation without warranty. It is not a quote.&amp;R&amp;8Page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Guide</vt:lpstr>
      <vt:lpstr>Inputs</vt:lpstr>
      <vt:lpstr>Prices</vt:lpstr>
      <vt:lpstr>Result</vt:lpstr>
    </vt:vector>
  </TitlesOfParts>
  <Company>Westrath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Log+Key</dc:creator>
  <dc:title>Key management business case</dc:title>
  <dc:subject>Sample calculation without warranty. It is not a quote.</dc:subject>
  <dc:description>Sample calculation without warranty. It is not a quote.</dc:description>
  <dc:language>en-GB</dc:language>
  <cp:keywords>business case, key management, cost-benefit, template</cp:keywords>
  <cp:category/>
  <cp:lastModifiedBy>Log+Key</cp:lastModifiedBy>
  <dcterms:created xsi:type="dcterms:W3CDTF">2026-10-22T17:31:02Z</dcterms:created>
  <dcterms:modified xsi:type="dcterms:W3CDTF">2026-10-22T17:31:02Z</dcterms:modified>
</cp:coreProperties>
</file>