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Anleitung" state="visible" r:id="rId4"/>
    <sheet sheetId="2" name="Eingaben" state="visible" r:id="rId5"/>
    <sheet sheetId="3" name="Preise" state="visible" r:id="rId6"/>
    <sheet sheetId="4" name="Ergebnis" state="visible" r:id="rId7"/>
  </sheets>
  <calcPr calcId="171027" fullCalcOnLoad="1"/>
</workbook>
</file>

<file path=xl/sharedStrings.xml><?xml version="1.0" encoding="utf-8"?>
<sst xmlns="http://schemas.openxmlformats.org/spreadsheetml/2006/main" count="94" uniqueCount="78">
  <si>
    <t>Entscheidungsvorlage Schlüsselverwaltung</t>
  </si>
  <si>
    <t>Diese Datei rechnet, was die Schlüsselverwaltung heute an Arbeitszeit kostet und ab wann sich eine digitale Lösung am Beispiel Log+Key rechnet.</t>
  </si>
  <si>
    <t/>
  </si>
  <si>
    <t>In drei Schritten</t>
  </si>
  <si>
    <t>1. Tragen Sie im Blatt „Eingaben“ die Zahl der Objekte und der Entnahmen und Rückgaben pro Tag ein.</t>
  </si>
  <si>
    <t>2. Prüfen Sie die Annahmen (250 Tage, 10 Sekunden, 32 € pro Stunde) und ersetzen Sie sie durch Ihre Zahlen.</t>
  </si>
  <si>
    <t>3. Das Blatt „Ergebnis“ zeigt Wert, Kosten, Saldo, Amortisation und eine vorsichtige Rechnung.</t>
  </si>
  <si>
    <t>Was nicht eingerechnet ist</t>
  </si>
  <si>
    <t>Schlüsselverluste, der Nachweis bei Prüfungen und weniger Stress im Alltag haben keinen Euro-Wert in dieser Rechnung. Verluste werden angezeigt, aber nicht als Einsparung gezählt.</t>
  </si>
  <si>
    <t>Alle Beträge netto zzgl. USt.</t>
  </si>
  <si>
    <t>Rechner mit PDF-Entscheidungsvorlage: log-key.de/vorlagen/entscheidungsvorlage-schluesselverwaltung</t>
  </si>
  <si>
    <t>Beispielrechnung ohne Gewähr. Sie ersetzt kein Angebot.</t>
  </si>
  <si>
    <t>Eine Vorlage von Log+Key (Westrath GmbH, Aachen).</t>
  </si>
  <si>
    <t>Tragen Sie Ihre Zahlen in Spalte B ein. Pflicht sind Objekte und Vorgänge pro Tag; Standardwerte sind Annahmen.</t>
  </si>
  <si>
    <t>Angabe</t>
  </si>
  <si>
    <t>Wert</t>
  </si>
  <si>
    <t>Hinweis</t>
  </si>
  <si>
    <t>Organisation</t>
  </si>
  <si>
    <t>Erscheint nur im PDF.</t>
  </si>
  <si>
    <t>Erstellt von / Vorlage für</t>
  </si>
  <si>
    <t>Optional.</t>
  </si>
  <si>
    <t>Anzahl Schlüssel und Objekte</t>
  </si>
  <si>
    <t>Bestimmt das Paket.</t>
  </si>
  <si>
    <t>Entnahmen und Rückgaben pro Tag</t>
  </si>
  <si>
    <t>Jede Entnahme und jede Rückgabe zählt einzeln.</t>
  </si>
  <si>
    <t>Tage mit Schlüsselbetrieb pro Jahr</t>
  </si>
  <si>
    <t>Rund um die Uhr im Einsatz? Dann 365.</t>
  </si>
  <si>
    <t>Zeitersparnis je Vorgang (Sekunden)</t>
  </si>
  <si>
    <t>Annahme aus dem Praxisbericht der Caritas Krefeld; nicht gemessen.</t>
  </si>
  <si>
    <t>Suche und Nachfragen pro Woche (Minuten)</t>
  </si>
  <si>
    <t>Zeit, in der jemand einen Schlüssel sucht oder herumfragt, wer ihn hat. · z. B. 60</t>
  </si>
  <si>
    <t>Personalkosten pro Stunde (€)</t>
  </si>
  <si>
    <t>Arbeitgeberkosten. Annahme aus dem Praxisbericht der Caritas Krefeld.</t>
  </si>
  <si>
    <t>Schlüsselverluste pro Jahr</t>
  </si>
  <si>
    <t>Wird angezeigt, aber nicht als Einsparung eingerechnet.</t>
  </si>
  <si>
    <t>Kosten je Verlust (€)</t>
  </si>
  <si>
    <t>Terminals</t>
  </si>
  <si>
    <t>Optional, Miete laut Preisliste.</t>
  </si>
  <si>
    <t>NFC-Tags</t>
  </si>
  <si>
    <t>Leer = ein Tag je Objekt. Die ersten drei sind gratis. · eine je Objekt</t>
  </si>
  <si>
    <t>Tags mit Aufdruck</t>
  </si>
  <si>
    <t>Nein</t>
  </si>
  <si>
    <t>Jahresvertrag</t>
  </si>
  <si>
    <t>Preise</t>
  </si>
  <si>
    <t>Öffentliche Preise von Log+Key, netto zzgl. USt. Beim Erstellen der Datei aus der Preisliste geschrieben. Stand: 2026-10-09</t>
  </si>
  <si>
    <t>Objekte ab</t>
  </si>
  <si>
    <t>Objekte bis</t>
  </si>
  <si>
    <t>Preis pro Monat (€)</t>
  </si>
  <si>
    <t>Terminal-Miete pro Monat (€)</t>
  </si>
  <si>
    <t>NFC-Tag, einmalig (€)</t>
  </si>
  <si>
    <t>NFC-Tag mit Aufdruck, einmalig (€)</t>
  </si>
  <si>
    <t>NFC-Tags gratis je Konto</t>
  </si>
  <si>
    <t>Versand der Tags (entfällt mit Terminal, €)</t>
  </si>
  <si>
    <t>Rabatt Jahresvertrag</t>
  </si>
  <si>
    <t>Individuelles Angebot über (Objekte)</t>
  </si>
  <si>
    <t>Stand: 2026-10-09 · Alle Beträge netto zzgl. USt.</t>
  </si>
  <si>
    <t>Ergebnis</t>
  </si>
  <si>
    <t>Rechnet aus den Blättern „Eingaben“ und „Preise“. Spalte C zeigt die gerundeten Werte.</t>
  </si>
  <si>
    <t>gerundet</t>
  </si>
  <si>
    <t>Paket (Objekte bis)</t>
  </si>
  <si>
    <t>Paketpreis pro Monat (€)</t>
  </si>
  <si>
    <t>Vorgänge pro Jahr</t>
  </si>
  <si>
    <t>Stunden Vorgänge pro Jahr</t>
  </si>
  <si>
    <t>Stunden Suche pro Jahr</t>
  </si>
  <si>
    <t>Eingesparte Stunden pro Jahr</t>
  </si>
  <si>
    <t>Wert der Arbeitszeit pro Jahr (€)</t>
  </si>
  <si>
    <t>Kosten wiederkehrend pro Jahr (€)</t>
  </si>
  <si>
    <t>Kosten einmalig (€)</t>
  </si>
  <si>
    <t>Saldo Jahr 1 (€)</t>
  </si>
  <si>
    <t>Saldo ab Jahr 2 (€)</t>
  </si>
  <si>
    <t>Amortisation (Monate)</t>
  </si>
  <si>
    <t>Kosten in Personentagen pro Jahr</t>
  </si>
  <si>
    <t>Eingesparte Personentage pro Jahr</t>
  </si>
  <si>
    <t>Vorsichtige Rechnung (halbe Zeitersparnis und halbe Suchzeit)</t>
  </si>
  <si>
    <t>Weitere Effekte</t>
  </si>
  <si>
    <t>Seiten Schlüsselbuch pro Jahr (20 Einträge je Seite)</t>
  </si>
  <si>
    <t>Kosten verlorener Schlüssel heute (€, nicht eingerechnet)</t>
  </si>
  <si>
    <t>Alle Beträge netto zzgl. USt. Beispielrechnung ohne Gewähr. Sie ersetzt kein Angebot.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</si>
</sst>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#,##0 &quot;€&quot;"/>
    <numFmt numFmtId="166" formatCode="#,##0.0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u/>
      <color rgb="FF5746AD"/>
    </font>
    <font>
      <b/>
    </font>
    <font>
      <color rgb="FF6B6B6B"/>
      <sz val="10"/>
    </font>
    <font>
      <b/>
      <sz val="14"/>
    </font>
    <font>
      <i/>
      <color rgb="FF6B6B6B"/>
      <sz val="10"/>
    </font>
    <font>
      <b/>
      <sz val="10"/>
    </font>
    <font>
      <color rgb="FF6B6B6B"/>
      <sz val="9"/>
    </font>
  </fonts>
  <fills count="4">
    <fill>
      <patternFill patternType="none"/>
    </fill>
    <fill>
      <patternFill patternType="gray125"/>
    </fill>
    <fill>
      <patternFill patternType="solid">
        <fgColor rgb="FFEDEDED"/>
      </patternFill>
    </fill>
    <fill>
      <patternFill patternType="solid">
        <fgColor rgb="FFF6F6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BDBDBD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9" fillId="0" borderId="0" xfId="0" applyFont="1" applyAlignment="1">
      <alignment vertical="center" wrapText="1"/>
    </xf>
    <xf numFmtId="3" fontId="0" fillId="0" borderId="1" xfId="0" applyNumberFormat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3" fontId="0" fillId="0" borderId="0" xfId="0" applyNumberFormat="1"/>
    <xf numFmtId="165" fontId="0" fillId="0" borderId="0" xfId="0" applyNumberFormat="1"/>
    <xf numFmtId="1" fontId="0" fillId="0" borderId="0" xfId="0" applyNumberFormat="1"/>
    <xf numFmtId="9" fontId="0" fillId="0" borderId="0" xfId="0" applyNumberFormat="1"/>
    <xf numFmtId="0" fontId="5" fillId="0" borderId="0" xfId="0" applyFont="1"/>
    <xf numFmtId="0" fontId="0" fillId="3" borderId="0" xfId="0" applyFill="1" applyAlignment="1">
      <alignment horizontal="left" vertical="center" wrapText="1"/>
    </xf>
    <xf numFmtId="3" fontId="0" fillId="3" borderId="0" xfId="0" applyNumberFormat="1" applyFill="1" applyAlignment="1">
      <alignment horizontal="right" vertical="center" wrapText="1"/>
    </xf>
    <xf numFmtId="165" fontId="0" fillId="3" borderId="0" xfId="0" applyNumberFormat="1" applyFill="1" applyAlignment="1">
      <alignment horizontal="right" vertical="center"/>
    </xf>
    <xf numFmtId="3" fontId="0" fillId="3" borderId="0" xfId="0" applyNumberFormat="1" applyFill="1" applyAlignment="1">
      <alignment horizontal="right" vertical="center"/>
    </xf>
    <xf numFmtId="166" fontId="0" fillId="3" borderId="0" xfId="0" applyNumberFormat="1" applyFill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1" fontId="0" fillId="3" borderId="0" xfId="0" applyNumberFormat="1" applyFill="1" applyAlignment="1">
      <alignment horizontal="righ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og-key.de/vorlagen/entscheidungsvorlage-schluesselverwaltu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B7AF4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3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2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2" t="s">
        <v>2</v>
      </c>
    </row>
    <row r="12" spans="1:1" x14ac:dyDescent="0.25">
      <c r="A12" s="2" t="s">
        <v>9</v>
      </c>
    </row>
    <row r="13" spans="1:1" x14ac:dyDescent="0.25">
      <c r="A13" s="4" t="s">
        <v>10</v>
      </c>
    </row>
    <row r="14" spans="1:1" x14ac:dyDescent="0.25">
      <c r="A14" s="2" t="s">
        <v>2</v>
      </c>
    </row>
    <row r="15" spans="1:1" x14ac:dyDescent="0.25">
      <c r="A15" s="5" t="s">
        <v>11</v>
      </c>
    </row>
    <row r="16" spans="1:1" x14ac:dyDescent="0.25">
      <c r="A16" s="6" t="s">
        <v>12</v>
      </c>
    </row>
  </sheetData>
  <sheetProtection sheet="1" formatColumns="0" formatRows="0" sort="0" autoFilter="0"/>
  <hyperlinks>
    <hyperlink ref="A13" r:id="rId1"/>
  </hyperlink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workbookViewId="0">
      <pane ySplit="3" topLeftCell="A4" activePane="bottomLeft" state="frozen"/>
      <selection pane="bottomLeft" activeCell="B6" sqref="B6"/>
    </sheetView>
  </sheetViews>
  <sheetFormatPr defaultRowHeight="15" outlineLevelRow="0" outlineLevelCol="0" x14ac:dyDescent="55"/>
  <cols>
    <col min="1" max="1" width="44" customWidth="1"/>
    <col min="2" max="2" width="22" customWidth="1"/>
    <col min="3" max="3" width="70" customWidth="1"/>
  </cols>
  <sheetData>
    <row r="1" spans="1:3" x14ac:dyDescent="0.25">
      <c r="A1" s="7" t="s">
        <v>0</v>
      </c>
      <c r="B1" s="7"/>
      <c r="C1" s="7"/>
    </row>
    <row r="2" ht="30" customHeight="1" spans="1:3" x14ac:dyDescent="0.25">
      <c r="A2" s="8" t="s">
        <v>13</v>
      </c>
      <c r="B2" s="8"/>
      <c r="C2" s="8"/>
    </row>
    <row r="3" spans="1:3" x14ac:dyDescent="0.25">
      <c r="A3" s="9" t="s">
        <v>14</v>
      </c>
      <c r="B3" s="9" t="s">
        <v>15</v>
      </c>
      <c r="C3" s="9" t="s">
        <v>16</v>
      </c>
    </row>
    <row r="4" ht="30" customHeight="1" spans="1:3" x14ac:dyDescent="0.25">
      <c r="A4" s="10" t="s">
        <v>17</v>
      </c>
      <c r="B4" s="11"/>
      <c r="C4" s="12" t="s">
        <v>18</v>
      </c>
    </row>
    <row r="5" ht="30" customHeight="1" spans="1:3" x14ac:dyDescent="0.25">
      <c r="A5" s="10" t="s">
        <v>19</v>
      </c>
      <c r="B5" s="11"/>
      <c r="C5" s="12" t="s">
        <v>20</v>
      </c>
    </row>
    <row r="6" ht="30" customHeight="1" spans="1:3" x14ac:dyDescent="0.25">
      <c r="A6" s="10" t="s">
        <v>21</v>
      </c>
      <c r="B6" s="13"/>
      <c r="C6" s="12" t="s">
        <v>22</v>
      </c>
    </row>
    <row r="7" ht="30" customHeight="1" spans="1:3" x14ac:dyDescent="0.25">
      <c r="A7" s="10" t="s">
        <v>23</v>
      </c>
      <c r="B7" s="13"/>
      <c r="C7" s="12" t="s">
        <v>24</v>
      </c>
    </row>
    <row r="8" ht="30" customHeight="1" spans="1:3" x14ac:dyDescent="0.25">
      <c r="A8" s="10" t="s">
        <v>25</v>
      </c>
      <c r="B8" s="13">
        <v>250</v>
      </c>
      <c r="C8" s="12" t="s">
        <v>26</v>
      </c>
    </row>
    <row r="9" ht="30" customHeight="1" spans="1:3" x14ac:dyDescent="0.25">
      <c r="A9" s="10" t="s">
        <v>27</v>
      </c>
      <c r="B9" s="13">
        <v>10</v>
      </c>
      <c r="C9" s="12" t="s">
        <v>28</v>
      </c>
    </row>
    <row r="10" ht="30" customHeight="1" spans="1:3" x14ac:dyDescent="0.25">
      <c r="A10" s="10" t="s">
        <v>29</v>
      </c>
      <c r="B10" s="13"/>
      <c r="C10" s="12" t="s">
        <v>30</v>
      </c>
    </row>
    <row r="11" ht="30" customHeight="1" spans="1:3" x14ac:dyDescent="0.25">
      <c r="A11" s="10" t="s">
        <v>31</v>
      </c>
      <c r="B11" s="14">
        <v>32</v>
      </c>
      <c r="C11" s="12" t="s">
        <v>32</v>
      </c>
    </row>
    <row r="12" ht="30" customHeight="1" spans="1:3" x14ac:dyDescent="0.25">
      <c r="A12" s="10" t="s">
        <v>33</v>
      </c>
      <c r="B12" s="13"/>
      <c r="C12" s="12" t="s">
        <v>34</v>
      </c>
    </row>
    <row r="13" ht="30" customHeight="1" spans="1:3" x14ac:dyDescent="0.25">
      <c r="A13" s="10" t="s">
        <v>35</v>
      </c>
      <c r="B13" s="14"/>
      <c r="C13" s="12" t="s">
        <v>2</v>
      </c>
    </row>
    <row r="14" ht="30" customHeight="1" spans="1:3" x14ac:dyDescent="0.25">
      <c r="A14" s="10" t="s">
        <v>36</v>
      </c>
      <c r="B14" s="13">
        <v>0</v>
      </c>
      <c r="C14" s="12" t="s">
        <v>37</v>
      </c>
    </row>
    <row r="15" ht="30" customHeight="1" spans="1:3" x14ac:dyDescent="0.25">
      <c r="A15" s="10" t="s">
        <v>38</v>
      </c>
      <c r="B15" s="13"/>
      <c r="C15" s="12" t="s">
        <v>39</v>
      </c>
    </row>
    <row r="16" ht="30" customHeight="1" spans="1:3" x14ac:dyDescent="0.25">
      <c r="A16" s="10" t="s">
        <v>40</v>
      </c>
      <c r="B16" s="15" t="s">
        <v>41</v>
      </c>
      <c r="C16" s="12" t="s">
        <v>2</v>
      </c>
    </row>
    <row r="17" ht="30" customHeight="1" spans="1:3" x14ac:dyDescent="0.25">
      <c r="A17" s="10" t="s">
        <v>42</v>
      </c>
      <c r="B17" s="15" t="s">
        <v>41</v>
      </c>
      <c r="C17" s="12" t="s">
        <v>2</v>
      </c>
    </row>
  </sheetData>
  <sheetProtection sheet="1" formatColumns="0" formatRows="0" sort="0" autoFilter="0"/>
  <mergeCells count="2">
    <mergeCell ref="A1:C1"/>
    <mergeCell ref="A2:C2"/>
  </mergeCells>
  <dataValidations count="12">
    <dataValidation type="decimal" allowBlank="1" showErrorMessage="1" errorTitle="Suche und Nachfragen pro Woche (Minuten)" error="Bitte eine Zahl von 0 bis 10000 eingeben." sqref="B10">
      <formula1>0</formula1>
      <formula2>10000</formula2>
    </dataValidation>
    <dataValidation type="decimal" allowBlank="1" showErrorMessage="1" errorTitle="Personalkosten pro Stunde (€)" error="Bitte eine Zahl von 0 bis 500 eingeben." sqref="B11">
      <formula1>0</formula1>
      <formula2>500</formula2>
    </dataValidation>
    <dataValidation type="decimal" allowBlank="1" showErrorMessage="1" errorTitle="Schlüsselverluste pro Jahr" error="Bitte eine Zahl von 0 bis 10000 eingeben." sqref="B12">
      <formula1>0</formula1>
      <formula2>10000</formula2>
    </dataValidation>
    <dataValidation type="decimal" allowBlank="1" showErrorMessage="1" errorTitle="Kosten je Verlust (€)" error="Bitte eine Zahl von 0 bis 100000 eingeben." sqref="B13">
      <formula1>0</formula1>
      <formula2>100000</formula2>
    </dataValidation>
    <dataValidation type="decimal" allowBlank="1" showErrorMessage="1" errorTitle="Terminals" error="Bitte eine Zahl von 0 bis 50 eingeben." sqref="B14">
      <formula1>0</formula1>
      <formula2>50</formula2>
    </dataValidation>
    <dataValidation type="decimal" allowBlank="1" showErrorMessage="1" errorTitle="NFC-Tags" error="Bitte eine Zahl von 0 bis 1000000 eingeben." sqref="B15">
      <formula1>0</formula1>
      <formula2>1000000</formula2>
    </dataValidation>
    <dataValidation type="list" showErrorMessage="1" errorTitle="Tags mit Aufdruck" error="Ja / Nein" sqref="B16">
      <formula1>"Ja,Nein"</formula1>
    </dataValidation>
    <dataValidation type="list" showErrorMessage="1" errorTitle="Jahresvertrag" error="Ja / Nein" sqref="B17">
      <formula1>"Ja,Nein"</formula1>
    </dataValidation>
    <dataValidation type="decimal" allowBlank="1" showErrorMessage="1" errorTitle="Anzahl Schlüssel und Objekte" error="Bitte eine Zahl von 1 bis 1000000 eingeben." sqref="B6">
      <formula1>1</formula1>
      <formula2>1000000</formula2>
    </dataValidation>
    <dataValidation type="decimal" allowBlank="1" showErrorMessage="1" errorTitle="Entnahmen und Rückgaben pro Tag" error="Bitte eine Zahl von 0 bis 100000 eingeben." sqref="B7">
      <formula1>0</formula1>
      <formula2>100000</formula2>
    </dataValidation>
    <dataValidation type="decimal" allowBlank="1" showErrorMessage="1" errorTitle="Tage mit Schlüsselbetrieb pro Jahr" error="Bitte eine Zahl von 1 bis 366 eingeben." sqref="B8">
      <formula1>1</formula1>
      <formula2>366</formula2>
    </dataValidation>
    <dataValidation type="decimal" allowBlank="1" showErrorMessage="1" errorTitle="Zeitersparnis je Vorgang (Sekunden)" error="Bitte eine Zahl von 0 bis 600 eingeben." sqref="B9">
      <formula1>0</formula1>
      <formula2>600</formula2>
    </dataValidation>
  </dataValidations>
  <printOptions horizontalCentered="1"/>
  <pageMargins left="0.5" right="0.5" top="0.6" bottom="0.6" header="0.3" footer="0.3"/>
  <pageSetup paperSize="9" orientation="portrait" fitToWidth="1" fitToHeight="0"/>
  <headerFooter>
    <oddHeader>&amp;L&amp;8Eingaben&amp;R&amp;8Entscheidungsvorlage Schlüsselverwaltung</oddHeader>
    <oddFooter>&amp;L&amp;8Beispielrechnung ohne Gewähr. Sie ersetzt kein Angebot.&amp;R&amp;8Seite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FormatPr defaultRowHeight="15" outlineLevelRow="0" outlineLevelCol="0" x14ac:dyDescent="55"/>
  <cols>
    <col min="1" max="1" width="44" customWidth="1"/>
    <col min="2" max="2" width="18" customWidth="1"/>
    <col min="3" max="3" width="22" customWidth="1"/>
  </cols>
  <sheetData>
    <row r="1" spans="1:3" x14ac:dyDescent="0.25">
      <c r="A1" s="7" t="s">
        <v>43</v>
      </c>
      <c r="B1" s="7"/>
      <c r="C1" s="7"/>
    </row>
    <row r="2" ht="30" customHeight="1" spans="1:3" x14ac:dyDescent="0.25">
      <c r="A2" s="8" t="s">
        <v>44</v>
      </c>
      <c r="B2" s="8"/>
      <c r="C2" s="8"/>
    </row>
    <row r="4" spans="1:3" x14ac:dyDescent="0.25">
      <c r="A4" s="9" t="s">
        <v>45</v>
      </c>
      <c r="B4" s="9" t="s">
        <v>46</v>
      </c>
      <c r="C4" s="9" t="s">
        <v>47</v>
      </c>
    </row>
    <row r="5" spans="1:3" x14ac:dyDescent="0.25">
      <c r="A5" s="16">
        <v>1</v>
      </c>
      <c r="B5" s="16">
        <v>10</v>
      </c>
      <c r="C5" s="17">
        <v>0</v>
      </c>
    </row>
    <row r="6" spans="1:3" x14ac:dyDescent="0.25">
      <c r="A6" s="16">
        <v>11</v>
      </c>
      <c r="B6" s="16">
        <v>100</v>
      </c>
      <c r="C6" s="17">
        <v>39</v>
      </c>
    </row>
    <row r="7" spans="1:3" x14ac:dyDescent="0.25">
      <c r="A7" s="16">
        <v>101</v>
      </c>
      <c r="B7" s="16">
        <v>250</v>
      </c>
      <c r="C7" s="17">
        <v>69</v>
      </c>
    </row>
    <row r="8" spans="1:3" x14ac:dyDescent="0.25">
      <c r="A8" s="16">
        <v>251</v>
      </c>
      <c r="B8" s="16">
        <v>500</v>
      </c>
      <c r="C8" s="17">
        <v>99</v>
      </c>
    </row>
    <row r="9" spans="1:3" x14ac:dyDescent="0.25">
      <c r="A9" s="16">
        <v>501</v>
      </c>
      <c r="B9" s="16">
        <v>1000</v>
      </c>
      <c r="C9" s="17">
        <v>149</v>
      </c>
    </row>
    <row r="10" spans="1:3" x14ac:dyDescent="0.25">
      <c r="A10" s="16">
        <v>1001</v>
      </c>
      <c r="B10" s="16">
        <v>2000</v>
      </c>
      <c r="C10" s="17">
        <v>298</v>
      </c>
    </row>
    <row r="11" spans="1:3" x14ac:dyDescent="0.25">
      <c r="A11" s="16">
        <v>2001</v>
      </c>
      <c r="B11" s="16">
        <v>3000</v>
      </c>
      <c r="C11" s="17">
        <v>447</v>
      </c>
    </row>
    <row r="12" spans="1:3" x14ac:dyDescent="0.25">
      <c r="A12" s="16">
        <v>3001</v>
      </c>
      <c r="B12" s="16">
        <v>4000</v>
      </c>
      <c r="C12" s="17">
        <v>596</v>
      </c>
    </row>
    <row r="13" spans="1:3" x14ac:dyDescent="0.25">
      <c r="A13" s="16">
        <v>4001</v>
      </c>
      <c r="B13" s="16">
        <v>5000</v>
      </c>
      <c r="C13" s="17">
        <v>745</v>
      </c>
    </row>
    <row r="15" spans="1:2" x14ac:dyDescent="0.25">
      <c r="A15" t="s">
        <v>48</v>
      </c>
      <c r="B15" s="17">
        <v>49</v>
      </c>
    </row>
    <row r="16" spans="1:2" x14ac:dyDescent="0.25">
      <c r="A16" t="s">
        <v>49</v>
      </c>
      <c r="B16" s="17">
        <v>2</v>
      </c>
    </row>
    <row r="17" spans="1:2" x14ac:dyDescent="0.25">
      <c r="A17" t="s">
        <v>50</v>
      </c>
      <c r="B17" s="17">
        <v>3</v>
      </c>
    </row>
    <row r="18" spans="1:2" x14ac:dyDescent="0.25">
      <c r="A18" t="s">
        <v>51</v>
      </c>
      <c r="B18" s="18">
        <v>3</v>
      </c>
    </row>
    <row r="19" spans="1:2" x14ac:dyDescent="0.25">
      <c r="A19" t="s">
        <v>52</v>
      </c>
      <c r="B19" s="17">
        <v>5</v>
      </c>
    </row>
    <row r="20" spans="1:2" x14ac:dyDescent="0.25">
      <c r="A20" t="s">
        <v>53</v>
      </c>
      <c r="B20" s="19">
        <v>0.05</v>
      </c>
    </row>
    <row r="21" spans="1:2" x14ac:dyDescent="0.25">
      <c r="A21" t="s">
        <v>54</v>
      </c>
      <c r="B21" s="16">
        <v>5000</v>
      </c>
    </row>
    <row r="23" spans="1:1" x14ac:dyDescent="0.25">
      <c r="A23" s="20" t="s">
        <v>55</v>
      </c>
    </row>
  </sheetData>
  <sheetProtection sheet="1" formatColumns="0" formatRows="0" sort="0" autoFilter="0"/>
  <mergeCells count="2">
    <mergeCell ref="A1:C1"/>
    <mergeCell ref="A2:C2"/>
  </mergeCells>
  <printOptions horizontalCentered="1"/>
  <pageMargins left="0.5" right="0.5" top="0.6" bottom="0.6" header="0.3" footer="0.3"/>
  <pageSetup paperSize="9" orientation="portrait" fitToWidth="1" fitToHeight="0"/>
  <headerFooter>
    <oddHeader>&amp;L&amp;8Preise&amp;R&amp;8Entscheidungsvorlage Schlüsselverwaltung</oddHeader>
    <oddFooter>&amp;L&amp;8Beispielrechnung ohne Gewähr. Sie ersetzt kein Angebot.&amp;R&amp;8Seite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FormatPr defaultRowHeight="15" outlineLevelRow="0" outlineLevelCol="0" x14ac:dyDescent="55"/>
  <cols>
    <col min="1" max="1" width="52" customWidth="1"/>
    <col min="2" max="2" width="22" customWidth="1"/>
    <col min="3" max="3" width="16" customWidth="1"/>
  </cols>
  <sheetData>
    <row r="1" spans="1:3" x14ac:dyDescent="0.25">
      <c r="A1" s="7" t="s">
        <v>56</v>
      </c>
      <c r="B1" s="7"/>
      <c r="C1" s="7"/>
    </row>
    <row r="2" ht="30" customHeight="1" spans="1:3" x14ac:dyDescent="0.25">
      <c r="A2" s="8" t="s">
        <v>57</v>
      </c>
      <c r="B2" s="8"/>
      <c r="C2" s="8"/>
    </row>
    <row r="4" ht="34" customHeight="1" spans="1:3" x14ac:dyDescent="0.25">
      <c r="A4" s="10" t="s">
        <v>16</v>
      </c>
      <c r="B4" s="21" t="str">
        <f>IF(OR('Eingaben'!$B$6="",'Eingaben'!$B$6&lt;1,'Eingaben'!$B$7=""),"Bitte tragen Sie die Anzahl der Objekte und der Vorgänge pro Tag ein.","")</f>
        <v>Bitte tragen Sie die Anzahl der Objekte und der Vorgänge pro Tag ein.</v>
      </c>
      <c r="C4" s="21"/>
    </row>
    <row r="5" spans="1:3" x14ac:dyDescent="0.25">
      <c r="A5" s="9" t="s">
        <v>2</v>
      </c>
      <c r="B5" s="9" t="s">
        <v>15</v>
      </c>
      <c r="C5" s="9" t="s">
        <v>58</v>
      </c>
    </row>
    <row r="6" ht="20" customHeight="1" spans="1:2" x14ac:dyDescent="0.25">
      <c r="A6" s="10" t="s">
        <v>59</v>
      </c>
      <c r="B6" s="22" t="str">
        <f>IF($B$4="",IF('Eingaben'!$B$6&gt;'Preise'!$B$21,"Für diesen Bestand erstellen wir ein individuelles Angebot.",INDEX('Preise'!$B$5:$B$13,MATCH('Eingaben'!$B$6,'Preise'!$A$5:$A$13,1))),"")</f>
        <v/>
      </c>
    </row>
    <row r="7" ht="20" customHeight="1" spans="1:2" x14ac:dyDescent="0.25">
      <c r="A7" s="10" t="s">
        <v>60</v>
      </c>
      <c r="B7" s="23" t="str">
        <f>IF(AND($B$4="",'Eingaben'!$B$6&lt;='Preise'!$B$21),INDEX('Preise'!$C$5:$C$13,MATCH('Eingaben'!$B$6,'Preise'!$A$5:$A$13,1)),"")</f>
        <v/>
      </c>
    </row>
    <row r="8" ht="20" customHeight="1" spans="1:3" x14ac:dyDescent="0.25">
      <c r="A8" s="10" t="s">
        <v>61</v>
      </c>
      <c r="B8" s="24" t="str">
        <f>IF($B$4="",'Eingaben'!$B$7*'Eingaben'!$B$8,"")</f>
        <v/>
      </c>
      <c r="C8" s="24" t="str">
        <f>IF(B8="","",ROUND(B8,0))</f>
        <v/>
      </c>
    </row>
    <row r="9" ht="20" customHeight="1" spans="1:3" x14ac:dyDescent="0.25">
      <c r="A9" s="10" t="s">
        <v>62</v>
      </c>
      <c r="B9" s="25" t="str">
        <f>IF($B$4="",$B$8*'Eingaben'!$B$9/3600,"")</f>
        <v/>
      </c>
      <c r="C9" s="24" t="str">
        <f>IF(B9="","",ROUND(B9,0))</f>
        <v/>
      </c>
    </row>
    <row r="10" ht="20" customHeight="1" spans="1:3" x14ac:dyDescent="0.25">
      <c r="A10" s="10" t="s">
        <v>63</v>
      </c>
      <c r="B10" s="25" t="str">
        <f>IF($B$4="",'Eingaben'!$B$10*52/60,"")</f>
        <v/>
      </c>
      <c r="C10" s="24" t="str">
        <f>IF(B10="","",ROUND(B10,0))</f>
        <v/>
      </c>
    </row>
    <row r="11" ht="20" customHeight="1" spans="1:3" x14ac:dyDescent="0.25">
      <c r="A11" s="10" t="s">
        <v>64</v>
      </c>
      <c r="B11" s="25" t="str">
        <f>IF($B$4="",$B$9+$B$10,"")</f>
        <v/>
      </c>
      <c r="C11" s="24" t="str">
        <f>IF(B11="","",ROUND(B11,0))</f>
        <v/>
      </c>
    </row>
    <row r="12" ht="20" customHeight="1" spans="1:3" x14ac:dyDescent="0.25">
      <c r="A12" s="10" t="s">
        <v>65</v>
      </c>
      <c r="B12" s="26" t="str">
        <f>IF($B$4="",$B$11*'Eingaben'!$B$11,"")</f>
        <v/>
      </c>
      <c r="C12" s="23" t="str">
        <f>IF(B12="","",ROUND(B12,-1))</f>
        <v/>
      </c>
    </row>
    <row r="13" ht="20" customHeight="1" spans="1:2" x14ac:dyDescent="0.25">
      <c r="A13" s="10" t="s">
        <v>38</v>
      </c>
      <c r="B13" s="24" t="str">
        <f>IF($B$4="",IF('Eingaben'!$B$15="",'Eingaben'!$B$6,'Eingaben'!$B$15),"")</f>
        <v/>
      </c>
    </row>
    <row r="14" ht="20" customHeight="1" spans="1:3" x14ac:dyDescent="0.25">
      <c r="A14" s="10" t="s">
        <v>66</v>
      </c>
      <c r="B14" s="26" t="str">
        <f>IF(OR($B$7=""),"",12*($B$7+'Eingaben'!$B$14*'Preise'!$B$15)*IF('Eingaben'!$B$17="Ja",1-'Preise'!$B$20,1))</f>
        <v/>
      </c>
      <c r="C14" s="23" t="str">
        <f>IF(B14="","",ROUND(B14,-1))</f>
        <v/>
      </c>
    </row>
    <row r="15" ht="20" customHeight="1" spans="1:3" x14ac:dyDescent="0.25">
      <c r="A15" s="10" t="s">
        <v>67</v>
      </c>
      <c r="B15" s="26" t="str">
        <f>IF($B$7="","",IF($B$13&lt;='Preise'!$B$18,0,($B$13-'Preise'!$B$18)*IF('Eingaben'!$B$16="Ja",'Preise'!$B$17,'Preise'!$B$16)+IF('Eingaben'!$B$14&gt;0,0,'Preise'!$B$19)))</f>
        <v/>
      </c>
      <c r="C15" s="23" t="str">
        <f>IF(B15="","",ROUND(B15,-1))</f>
        <v/>
      </c>
    </row>
    <row r="16" ht="20" customHeight="1" spans="1:3" x14ac:dyDescent="0.25">
      <c r="A16" s="10" t="s">
        <v>68</v>
      </c>
      <c r="B16" s="26" t="str">
        <f>IF($B$14="","",$B$12-$B$14-$B$15)</f>
        <v/>
      </c>
      <c r="C16" s="23" t="str">
        <f>IF(B16="","",ROUND(B16,-1))</f>
        <v/>
      </c>
    </row>
    <row r="17" ht="20" customHeight="1" spans="1:3" x14ac:dyDescent="0.25">
      <c r="A17" s="10" t="s">
        <v>69</v>
      </c>
      <c r="B17" s="26" t="str">
        <f>IF($B$14="","",$B$12-$B$14)</f>
        <v/>
      </c>
      <c r="C17" s="23" t="str">
        <f>IF(B17="","",ROUND(B17,-1))</f>
        <v/>
      </c>
    </row>
    <row r="18" ht="20" customHeight="1" spans="1:2" x14ac:dyDescent="0.25">
      <c r="A18" s="10" t="s">
        <v>70</v>
      </c>
      <c r="B18" s="27" t="str">
        <f>IF($B$14="",IF($B$4="","Für diesen Bestand erstellen wir ein individuelles Angebot.",""),IF($B$12/12-$B$14/12&lt;=0,"Allein über die Arbeitszeit rechnet sich Log+Key mit diesen Angaben nicht.",IF($B$15=0,"ab dem ersten Monat",ROUNDUP($B$15/($B$12/12-$B$14/12),0))))</f>
        <v/>
      </c>
    </row>
    <row r="19" ht="20" customHeight="1" spans="1:3" x14ac:dyDescent="0.25">
      <c r="A19" s="10" t="s">
        <v>71</v>
      </c>
      <c r="B19" s="25" t="str">
        <f>IF(OR($B$14="",'Eingaben'!$B$11=0,'Eingaben'!$B$11=""),"",$B$14/(8*'Eingaben'!$B$11))</f>
        <v/>
      </c>
      <c r="C19" s="24" t="str">
        <f>IF(B19="","",ROUND(B19,0))</f>
        <v/>
      </c>
    </row>
    <row r="20" ht="20" customHeight="1" spans="1:3" x14ac:dyDescent="0.25">
      <c r="A20" s="10" t="s">
        <v>72</v>
      </c>
      <c r="B20" s="25" t="str">
        <f>IF($B$4="",$B$11/8,"")</f>
        <v/>
      </c>
      <c r="C20" s="24" t="str">
        <f>IF(B20="","",ROUND(B20,0))</f>
        <v/>
      </c>
    </row>
    <row r="22" spans="1:1" x14ac:dyDescent="0.25">
      <c r="A22" s="28" t="s">
        <v>73</v>
      </c>
    </row>
    <row r="23" ht="20" customHeight="1" spans="1:3" x14ac:dyDescent="0.25">
      <c r="A23" s="10" t="s">
        <v>65</v>
      </c>
      <c r="B23" s="26" t="str">
        <f>IF($B$4="",$B$12/2,"")</f>
        <v/>
      </c>
      <c r="C23" s="23" t="str">
        <f>IF(B23="","",ROUND(B23,-1))</f>
        <v/>
      </c>
    </row>
    <row r="24" ht="20" customHeight="1" spans="1:3" x14ac:dyDescent="0.25">
      <c r="A24" s="10" t="s">
        <v>68</v>
      </c>
      <c r="B24" s="26" t="str">
        <f>IF($B$14="","",$B$23-$B$14-$B$15)</f>
        <v/>
      </c>
      <c r="C24" s="23" t="str">
        <f>IF(B24="","",ROUND(B24,-1))</f>
        <v/>
      </c>
    </row>
    <row r="25" ht="20" customHeight="1" spans="1:3" x14ac:dyDescent="0.25">
      <c r="A25" s="10" t="s">
        <v>69</v>
      </c>
      <c r="B25" s="26" t="str">
        <f>IF($B$14="","",$B$23-$B$14)</f>
        <v/>
      </c>
      <c r="C25" s="23" t="str">
        <f>IF(B25="","",ROUND(B25,-1))</f>
        <v/>
      </c>
    </row>
    <row r="26" ht="20" customHeight="1" spans="1:2" x14ac:dyDescent="0.25">
      <c r="A26" s="10" t="s">
        <v>70</v>
      </c>
      <c r="B26" s="27" t="str">
        <f>IF($B$14="",IF($B$4="","Für diesen Bestand erstellen wir ein individuelles Angebot.",""),IF($B$23/12-$B$14/12&lt;=0,"Allein über die Arbeitszeit rechnet sich Log+Key mit diesen Angaben nicht.",IF($B$15=0,"ab dem ersten Monat",ROUNDUP($B$15/($B$23/12-$B$14/12),0))))</f>
        <v/>
      </c>
    </row>
    <row r="28" spans="1:1" x14ac:dyDescent="0.25">
      <c r="A28" s="28" t="s">
        <v>74</v>
      </c>
    </row>
    <row r="29" ht="20" customHeight="1" spans="1:3" x14ac:dyDescent="0.25">
      <c r="A29" s="10" t="s">
        <v>75</v>
      </c>
      <c r="B29" s="24" t="str">
        <f>IF($B$4="",$B$8/20,"")</f>
        <v/>
      </c>
      <c r="C29" s="24" t="str">
        <f>IF(B29="","",ROUND(B29,0))</f>
        <v/>
      </c>
    </row>
    <row r="30" ht="20" customHeight="1" spans="1:3" x14ac:dyDescent="0.25">
      <c r="A30" s="10" t="s">
        <v>76</v>
      </c>
      <c r="B30" s="26" t="str">
        <f>IF('Eingaben'!$B$12*'Eingaben'!$B$13&gt;0,'Eingaben'!$B$12*'Eingaben'!$B$13,"")</f>
        <v/>
      </c>
      <c r="C30" s="23" t="str">
        <f>IF(B30="","",ROUND(B30,-1))</f>
        <v/>
      </c>
    </row>
    <row r="32" spans="1:1" x14ac:dyDescent="0.25">
      <c r="A32" s="20" t="s">
        <v>77</v>
      </c>
    </row>
  </sheetData>
  <sheetProtection sheet="1" formatColumns="0" formatRows="0" sort="0" autoFilter="0"/>
  <mergeCells count="3">
    <mergeCell ref="A1:C1"/>
    <mergeCell ref="A2:C2"/>
    <mergeCell ref="B4:C4"/>
  </mergeCells>
  <printOptions horizontalCentered="1"/>
  <pageMargins left="0.5" right="0.5" top="0.6" bottom="0.6" header="0.3" footer="0.3"/>
  <pageSetup paperSize="9" orientation="portrait" fitToWidth="1" fitToHeight="0"/>
  <headerFooter>
    <oddHeader>&amp;L&amp;8Ergebnis&amp;R&amp;8Entscheidungsvorlage Schlüsselverwaltung</oddHeader>
    <oddFooter>&amp;L&amp;8Beispielrechnung ohne Gewähr. Sie ersetzt kein Angebot.&amp;R&amp;8Seite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Eingaben</vt:lpstr>
      <vt:lpstr>Preise</vt:lpstr>
      <vt:lpstr>Ergebnis</vt:lpstr>
    </vt:vector>
  </TitlesOfParts>
  <Company>Westrath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Log+Key</dc:creator>
  <dc:title>Entscheidungsvorlage Schlüsselverwaltung</dc:title>
  <dc:subject>Beispielrechnung ohne Gewähr. Sie ersetzt kein Angebot.</dc:subject>
  <dc:description>Beispielrechnung ohne Gewähr. Sie ersetzt kein Angebot.</dc:description>
  <dc:language>de-DE</dc:language>
  <cp:keywords>Entscheidungsvorlage, Schlüsselverwaltung, Wirtschaftlichkeit, Vorlage</cp:keywords>
  <cp:category/>
  <cp:lastModifiedBy>Log+Key</cp:lastModifiedBy>
  <dcterms:created xsi:type="dcterms:W3CDTF">2026-10-22T17:31:02Z</dcterms:created>
  <dcterms:modified xsi:type="dcterms:W3CDTF">2026-10-22T17:31:02Z</dcterms:modified>
</cp:coreProperties>
</file>